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D:\Verónica\Documentos\1 ANA ROSA ZAPIEN\COORDINACION 2024 ARZ\CUENTA PÚBLICA 2024\4TO TRIMESTRE\Formatos trabajados\"/>
    </mc:Choice>
  </mc:AlternateContent>
  <xr:revisionPtr revIDLastSave="0" documentId="13_ncr:1_{3788F95A-E8DE-45D4-8111-436A59C62B2E}"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3" i="5" l="1"/>
  <c r="U10" i="5" l="1"/>
  <c r="U12" i="5"/>
  <c r="U15" i="5"/>
  <c r="U19" i="5"/>
  <c r="U18" i="5"/>
  <c r="U17" i="5"/>
  <c r="U13" i="5"/>
  <c r="U5" i="5"/>
  <c r="U9" i="5"/>
  <c r="U8" i="5"/>
  <c r="U7" i="5"/>
  <c r="U6" i="5"/>
  <c r="U11" i="5" l="1"/>
  <c r="U16" i="5" l="1"/>
  <c r="T6" i="5" l="1"/>
  <c r="T15" i="5"/>
  <c r="T12" i="5"/>
  <c r="T19" i="5" l="1"/>
  <c r="T18" i="5"/>
  <c r="T16" i="5" l="1"/>
  <c r="T5" i="5" l="1"/>
  <c r="T9" i="5"/>
  <c r="T8" i="5"/>
  <c r="T21" i="5"/>
  <c r="T20" i="5"/>
  <c r="T17" i="5"/>
  <c r="T14" i="5"/>
  <c r="T13" i="5"/>
  <c r="T11" i="5"/>
  <c r="T10" i="5"/>
  <c r="T7" i="5"/>
</calcChain>
</file>

<file path=xl/sharedStrings.xml><?xml version="1.0" encoding="utf-8"?>
<sst xmlns="http://schemas.openxmlformats.org/spreadsheetml/2006/main" count="310" uniqueCount="168">
  <si>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</si>
  <si>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</si>
  <si>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</si>
  <si>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</si>
  <si>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</si>
  <si>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</si>
  <si>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</si>
  <si>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</si>
  <si>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</si>
  <si>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</si>
  <si>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</si>
  <si>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</si>
  <si>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</si>
  <si>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</si>
  <si>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</si>
  <si>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</si>
  <si>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</si>
  <si>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</si>
  <si>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</si>
  <si>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</si>
  <si>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</si>
  <si>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</si>
  <si>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</si>
  <si>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</si>
  <si>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</si>
  <si>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</si>
  <si>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</si>
  <si>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</si>
  <si>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</si>
  <si>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</si>
  <si>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</si>
  <si>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</si>
  <si>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</si>
  <si>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</si>
  <si>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</si>
  <si>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</si>
  <si>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</si>
  <si>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</si>
  <si>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</si>
  <si>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</si>
  <si>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</si>
  <si>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</si>
  <si>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</si>
  <si>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</si>
  <si>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</si>
  <si>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</si>
  <si>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</si>
  <si>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</si>
  <si>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</si>
  <si>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</si>
  <si>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</si>
  <si>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</si>
  <si>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</si>
  <si>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</si>
  <si>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</si>
  <si>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</si>
  <si>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</si>
  <si>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</si>
  <si>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</si>
  <si>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</si>
  <si>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</si>
  <si>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</si>
  <si>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</si>
  <si>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</si>
  <si>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</si>
  <si>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</si>
  <si>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</si>
  <si>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</si>
  <si>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</si>
  <si>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</si>
  <si>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</si>
  <si>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</si>
  <si>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</si>
  <si>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</si>
  <si>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</si>
  <si>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</si>
  <si>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</si>
  <si>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</si>
  <si>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</si>
  <si>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</si>
  <si>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</si>
  <si>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</si>
  <si>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</si>
  <si>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</si>
  <si>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</si>
  <si>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</si>
  <si>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</si>
  <si>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</si>
  <si>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León ciudad emoción/Patrimonio cultural e identidad leonesa</t>
  </si>
  <si>
    <t>2.4.2 Cultura</t>
  </si>
  <si>
    <t>Instituto Cultural de León</t>
  </si>
  <si>
    <t>SI</t>
  </si>
  <si>
    <t>Componente</t>
  </si>
  <si>
    <t>Programa anual de conferencias, proyectos académicos, exposiciones y activaciones artísticas en los diferentes recintos ubicados en zonas con valor histórico para la ciudadanía realizado.</t>
  </si>
  <si>
    <t>Porcentaje de actividades entorno al patrimonio y la identidad leonesa realizadas respecto de lo programado en el año</t>
  </si>
  <si>
    <t>(NAR/NAP)*100</t>
  </si>
  <si>
    <t>(Número de conferencias, proyectos académicos, exposiciones y actividades artísticas realizados/Número de conferencias, proyectos académicos, exposiciones y actividades artísticas programados)*100</t>
  </si>
  <si>
    <t>Actividades</t>
  </si>
  <si>
    <t>Actividad</t>
  </si>
  <si>
    <t>Realización de actividades llevadas a cabo en el programa académico para la ciudadania en donde se lleven a cabo conferencias, paneles, conversatorios, mesas y talleres relativos a los temas más relevantes sobre educación artística para el desarrollo.</t>
  </si>
  <si>
    <t>Porcentaje de avance en el número de actividades del programa académico realizadas respecto lo programado en el año</t>
  </si>
  <si>
    <t>(Número de actividades del programa académico realizadas/Número de actividades del programa académico programadas)*100</t>
  </si>
  <si>
    <t>Realización de actividades llevadas a cabo en el programa de artes escénicas para la ciudadania en donde se incluyen conciertos, danza y presentaciones artísticas.</t>
  </si>
  <si>
    <t>Porcentaje de avance en el número de actividades referentes a las artes escénicas realizadas respecto lo programado en el año</t>
  </si>
  <si>
    <t>(Número de actividades de artes escenicas realizadas/Número de actividades de artes escénicas programadas)*100</t>
  </si>
  <si>
    <t>Realización de actividades llevadas a cabo en el programa de artes visuales para la ciudadania en donde se llevan a cabo funciones cinematográficas y exposiciones.</t>
  </si>
  <si>
    <t>Porcentaje de avance en el número de actividades referentes a las artes visuales realizadas respecto lo programado en el año</t>
  </si>
  <si>
    <t>(Número de actividades de artes visuales realizadas/Número de actividades de artes visuales programadas)*100</t>
  </si>
  <si>
    <t>Realización de actividades llevadas a cabo en el programa de fomento a la lectura y publicaciones.</t>
  </si>
  <si>
    <t>Porcentaje de avance en el número de actividades de fomento a la lectura y publicaciones realizadas respecto lo programado en el año</t>
  </si>
  <si>
    <t>(Número de actividades de fomento a la lectura y publicaciones realizadas/Número de actividades de fomento a la lectura y publicaciones programadas)*100</t>
  </si>
  <si>
    <t>Exposiciones en las diferentes salas del Museo de las Identidades Leonesas con temáticas de identidad, orígenes e historia de León, arte y objetos culturales realizadas.</t>
  </si>
  <si>
    <t>Porcentaje de personas beneficiadas con las exposiciones realizadas</t>
  </si>
  <si>
    <t>(Número de asistentes a las diferentes actividades llevadas a cabo en el Museo de las identidades leonesas real/Número de asistentes a las diferentes actividades llevadas a cabo en el Museo de las identidades leonesas programadas)*100</t>
  </si>
  <si>
    <t>Asistentes</t>
  </si>
  <si>
    <t>Realización de exposiciones en el Museo de Identidades Leonesas dedicadas a la valoración del patrimonio cultural local</t>
  </si>
  <si>
    <t>Porcentaje de exposiciones realizadas en el Museo de las Identidades Leonesas</t>
  </si>
  <si>
    <t>(NER/NEP)*100</t>
  </si>
  <si>
    <t>(Número de exposiciones realizadas/número de exposiciones programadas)*100</t>
  </si>
  <si>
    <t>Exposiciones</t>
  </si>
  <si>
    <t>León Ciudad Emoción/Marca ciudad</t>
  </si>
  <si>
    <t>Reconocimiento a jóvenes leoneses destacados en las artes, la cultura, la ciencia y el desarrollo social realizado.</t>
  </si>
  <si>
    <t>Porcentaje de personas beneficiadas respecto de la meta establecida</t>
  </si>
  <si>
    <t>(NPB/NPP)*100</t>
  </si>
  <si>
    <t>(Número de personas beneficiadas/Número de personas proyectadas)*100</t>
  </si>
  <si>
    <t>Beneficiados</t>
  </si>
  <si>
    <t xml:space="preserve">Realización de actividades de artes escénicas llevadas a cabo por jovenes leoneses </t>
  </si>
  <si>
    <t xml:space="preserve">Porcentaje de avance en el número de actividades realizadas de artes escénicas </t>
  </si>
  <si>
    <t>(NAAER/NAAEP)*100</t>
  </si>
  <si>
    <t>Recepción de solicitudes para entregar estímulos económicos de impulso a la creación en las disciplinas de Danza, Música, Literatura, Gestión Cultural, Artes visuales y Cine en el marco del proyecto Impulso a la creación artística y cultural</t>
  </si>
  <si>
    <t>Porcentaje de apoyos entregados al impulso a la creación artística y cultural</t>
  </si>
  <si>
    <t>(NAE/NAP)*100</t>
  </si>
  <si>
    <t>(Número de apoyos entregados/Número de apoyos programados)*100</t>
  </si>
  <si>
    <t>Apoyos</t>
  </si>
  <si>
    <t>Construcción y operación de módulos móviles con oferta de talleres y eventos artísticos itinerando en las 7 Delegaciones realizados.</t>
  </si>
  <si>
    <t>(NPBTEA/NPBTEAP)*100</t>
  </si>
  <si>
    <t>(Número de personas beneficiadas con talleres y eventos artísticos realizados/Número de personas beneficiadas con talleres y eventos artísticos programdos)*100</t>
  </si>
  <si>
    <t>Instalación del Museo Itinerante en sitios de la ciudad para la difusión del patrimonio cultural de León</t>
  </si>
  <si>
    <t>Porcentaje de avance en la instalación del Museo Itinerante en los sitios</t>
  </si>
  <si>
    <t>(NIMIR/NIMIP)*100</t>
  </si>
  <si>
    <t>(Número de instalaciones del Museo Itinerante realizadas/Número de instalaciones del Museo Itinerante programadas)*100</t>
  </si>
  <si>
    <t>Itinerancias</t>
  </si>
  <si>
    <t>Realización de los diferente programas de participación ciudadana que conforman los territorios culturales y coros comunitarios</t>
  </si>
  <si>
    <t>Porcentaje de avance en la realización de las intervenciones de los Territorios Culturales</t>
  </si>
  <si>
    <t>(NITCR/NITCP)*100</t>
  </si>
  <si>
    <t>(Número de intervenciones en Territorios Culturales realizadas/ Número de intervenciones en Territorios Culturales programadas)*100</t>
  </si>
  <si>
    <t>León Ciudad Emoción/Atracción y promoción de eventos turísticos, artísticos y culturales</t>
  </si>
  <si>
    <t>Realización de la Feria Nacional de Libro</t>
  </si>
  <si>
    <t>Porcentaje de avance en la realización de la Feria Nacional del Libro</t>
  </si>
  <si>
    <t>(FNLR/FNLP)*100</t>
  </si>
  <si>
    <t>(Feria Nacional del Libro realizada/Feria Nacional del Libro programada)*100</t>
  </si>
  <si>
    <t>Feria</t>
  </si>
  <si>
    <t xml:space="preserve">Realización de Festivales Internacionales Culturales </t>
  </si>
  <si>
    <t>Porcentaje de avance en la planeación y realización del festivales culturales</t>
  </si>
  <si>
    <t>(NFCR/NFCP)*100</t>
  </si>
  <si>
    <t>(Número de Festival Culturales realizados/Número de Festival Culturales programados)*100</t>
  </si>
  <si>
    <t>Festivales</t>
  </si>
  <si>
    <t>Bajo protesta de decir verdad declaramos que los Estados Financieros y sus notas, son razonablemente correctos y son responsabilidad del emisor.</t>
  </si>
  <si>
    <t>Realización de activaciones artísticas de Danzón en las plazas públicas del centro histórico</t>
  </si>
  <si>
    <t>Porcentaje de avance en el número de activaciones artísticas realizadas respecto a las programadas en el año</t>
  </si>
  <si>
    <t>Realización de actividades artísticas y culturales en la red de parques</t>
  </si>
  <si>
    <t>Porcentaje de avance en la realización de actividades artísticas y culturales en la red de parques</t>
  </si>
  <si>
    <t>(NAAR/NAAP)*100</t>
  </si>
  <si>
    <t>(NAARPR/NAARPP)*100</t>
  </si>
  <si>
    <t>(Número de activaciones artísticas realizadas/ Número de activaciones artísticas programadas)*100</t>
  </si>
  <si>
    <t>(Número de actividades artísticas en la red de parques realizadas/ Número de activaciones artísticas en la red de parques programadas)*100</t>
  </si>
  <si>
    <t>Meta modificada</t>
  </si>
  <si>
    <t>Instituto Cultural de León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</si>
</sst>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0000000000"/>
  </numFmts>
  <fonts count="17"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9"/>
      <color rgb="FF000000"/>
      <name val="Arial"/>
      <family val="2"/>
    </font>
    <font>
      <sz val="8"/>
      <name val="Arial"/>
      <family val="2"/>
    </font>
    <font>
      <u/>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7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4" fillId="0" borderId="7" xfId="0" applyFont="1" applyBorder="1" applyAlignment="1">
      <alignment horizontal="center" vertical="center" wrapText="1"/>
    </xf>
    <xf numFmtId="0" fontId="13" fillId="0" borderId="7" xfId="0" applyFont="1" applyBorder="1" applyAlignment="1">
      <alignment horizontal="center" vertical="center"/>
    </xf>
    <xf numFmtId="4" fontId="13" fillId="0" borderId="7" xfId="0" applyNumberFormat="1" applyFont="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7" xfId="0" applyFont="1" applyBorder="1" applyAlignment="1">
      <alignment vertical="center" wrapText="1"/>
    </xf>
    <xf numFmtId="0" fontId="15" fillId="0" borderId="0" xfId="8" applyFont="1" applyAlignment="1" applyProtection="1">
      <alignment vertical="top"/>
      <protection locked="0"/>
    </xf>
    <xf numFmtId="0" fontId="15" fillId="0" borderId="0" xfId="8" applyFont="1" applyAlignment="1" applyProtection="1">
      <alignment vertical="top" wrapText="1"/>
      <protection locked="0"/>
    </xf>
    <xf numFmtId="4" fontId="15" fillId="0" borderId="0" xfId="8" applyNumberFormat="1" applyFont="1" applyAlignment="1" applyProtection="1">
      <alignment vertical="top"/>
      <protection locked="0"/>
    </xf>
    <xf numFmtId="0" fontId="0" fillId="0" borderId="0" xfId="0" applyAlignment="1" applyProtection="1">
      <alignment wrapText="1"/>
      <protection locked="0"/>
    </xf>
    <xf numFmtId="4" fontId="0" fillId="0" borderId="0" xfId="0" applyNumberFormat="1" applyProtection="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wrapText="1"/>
      <protection locked="0"/>
    </xf>
    <xf numFmtId="0" fontId="16" fillId="0" borderId="0" xfId="0" applyFont="1" applyProtection="1">
      <protection locked="0"/>
    </xf>
    <xf numFmtId="4" fontId="0" fillId="0" borderId="0" xfId="0" applyNumberFormat="1" applyAlignment="1" applyProtection="1">
      <alignment horizontal="center" vertical="top"/>
      <protection locked="0"/>
    </xf>
    <xf numFmtId="10" fontId="0" fillId="0" borderId="0" xfId="17" applyNumberFormat="1" applyFont="1"/>
    <xf numFmtId="4" fontId="0" fillId="0" borderId="0" xfId="0" applyNumberFormat="1"/>
    <xf numFmtId="165" fontId="0" fillId="0" borderId="0" xfId="0" applyNumberFormat="1"/>
    <xf numFmtId="0" fontId="9" fillId="0" borderId="0" xfId="0" applyFont="1" applyAlignment="1">
      <alignment wrapText="1"/>
    </xf>
    <xf numFmtId="10" fontId="0" fillId="0" borderId="0" xfId="17" applyNumberFormat="1" applyFont="1" applyFill="1"/>
    <xf numFmtId="0" fontId="0" fillId="0" borderId="0" xfId="0" applyAlignment="1">
      <alignment vertical="center"/>
    </xf>
    <xf numFmtId="10" fontId="0" fillId="0" borderId="0" xfId="17" applyNumberFormat="1" applyFont="1" applyFill="1" applyAlignment="1">
      <alignment vertical="center"/>
    </xf>
    <xf numFmtId="0" fontId="3" fillId="9" borderId="9" xfId="16" applyFont="1" applyFill="1" applyBorder="1" applyAlignment="1">
      <alignment horizontal="center" vertical="center" wrapText="1"/>
    </xf>
    <xf numFmtId="4" fontId="9" fillId="0" borderId="7" xfId="0" applyNumberFormat="1" applyFont="1" applyBorder="1" applyAlignment="1">
      <alignment horizontal="right" vertical="center"/>
    </xf>
    <xf numFmtId="4" fontId="13" fillId="0" borderId="7" xfId="0" applyNumberFormat="1" applyFont="1" applyBorder="1" applyAlignment="1" applyProtection="1">
      <alignment horizontal="right" vertical="center"/>
      <protection locked="0"/>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9" fillId="0" borderId="0" xfId="0" applyFont="1" applyAlignment="1">
      <alignment horizontal="left" wrapText="1"/>
    </xf>
    <xf numFmtId="10" fontId="13" fillId="0" borderId="7" xfId="17" applyNumberFormat="1" applyFont="1" applyFill="1" applyBorder="1" applyAlignment="1" applyProtection="1">
      <alignment vertical="center"/>
      <protection locked="0"/>
    </xf>
    <xf numFmtId="0" fontId="13" fillId="0" borderId="7" xfId="0" applyFont="1" applyBorder="1" applyAlignment="1" applyProtection="1">
      <alignment vertical="center"/>
      <protection locked="0"/>
    </xf>
    <xf numFmtId="10" fontId="13" fillId="0" borderId="8" xfId="17" applyNumberFormat="1" applyFont="1" applyFill="1" applyBorder="1" applyAlignment="1" applyProtection="1">
      <alignment vertical="center"/>
      <protection locked="0"/>
    </xf>
    <xf numFmtId="0" fontId="13" fillId="0" borderId="8" xfId="0" applyFont="1" applyBorder="1" applyAlignment="1" applyProtection="1">
      <alignment vertical="center"/>
      <protection locked="0"/>
    </xf>
    <xf numFmtId="4" fontId="9" fillId="0" borderId="2" xfId="0" applyNumberFormat="1" applyFont="1" applyFill="1" applyBorder="1" applyAlignment="1">
      <alignment horizontal="right" vertical="center"/>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66FF"/>
      <color rgb="FFCCCCFF"/>
      <color rgb="FF66FFFF"/>
      <color rgb="FFFFCCCC"/>
      <color rgb="FFCC99FF"/>
      <color rgb="FFFFCCFF"/>
      <color rgb="FF169A23"/>
      <color rgb="FFFF9900"/>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tabSelected="1" topLeftCell="G1" zoomScale="90" zoomScaleNormal="90" workbookViewId="0">
      <selection activeCell="X19" sqref="X19"/>
    </sheetView>
  </sheetViews>
  <sheetFormatPr baseColWidth="10"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31.83203125" style="1" customWidth="1"/>
    <col min="15" max="15" width="14.1640625" style="1" customWidth="1"/>
    <col min="16" max="16" width="33.1640625" style="1" customWidth="1"/>
    <col min="17" max="17" width="32.1640625" style="1" customWidth="1"/>
    <col min="18" max="21" width="12" style="1"/>
    <col min="22" max="22" width="13" style="1" bestFit="1" customWidth="1"/>
    <col min="23" max="23" width="14.5" customWidth="1"/>
    <col min="25" max="25" width="24.83203125" customWidth="1"/>
  </cols>
  <sheetData>
    <row r="1" spans="1:26" ht="60" customHeight="1" x14ac:dyDescent="0.2">
      <c r="A1" s="27" t="s">
        <v>167</v>
      </c>
      <c r="B1" s="28"/>
      <c r="C1" s="28"/>
      <c r="D1" s="28"/>
      <c r="E1" s="28"/>
      <c r="F1" s="28"/>
      <c r="G1" s="28"/>
      <c r="H1" s="28"/>
      <c r="I1" s="28"/>
      <c r="J1" s="28"/>
      <c r="K1" s="28"/>
      <c r="L1" s="28"/>
      <c r="M1" s="28"/>
      <c r="N1" s="28"/>
      <c r="O1" s="28"/>
      <c r="P1" s="28"/>
      <c r="Q1" s="28"/>
      <c r="R1" s="28"/>
      <c r="S1" s="28"/>
      <c r="T1" s="28"/>
      <c r="U1" s="28"/>
      <c r="V1" s="28"/>
      <c r="W1" s="29"/>
    </row>
    <row r="2" spans="1:26" ht="11.25" customHeight="1" x14ac:dyDescent="0.2">
      <c r="A2" s="24" t="s">
        <v>85</v>
      </c>
      <c r="B2" s="24"/>
      <c r="C2" s="24"/>
      <c r="D2" s="24"/>
      <c r="E2" s="24"/>
      <c r="F2" s="34" t="s">
        <v>2</v>
      </c>
      <c r="G2" s="34"/>
      <c r="H2" s="34"/>
      <c r="I2" s="34"/>
      <c r="J2" s="34"/>
      <c r="K2" s="25" t="s">
        <v>72</v>
      </c>
      <c r="L2" s="25"/>
      <c r="M2" s="25"/>
      <c r="N2" s="26" t="s">
        <v>73</v>
      </c>
      <c r="O2" s="26"/>
      <c r="P2" s="26"/>
      <c r="Q2" s="26"/>
      <c r="R2" s="26"/>
      <c r="S2" s="26"/>
      <c r="T2" s="26"/>
      <c r="U2" s="30" t="s">
        <v>55</v>
      </c>
      <c r="V2" s="30"/>
      <c r="W2" s="30"/>
    </row>
    <row r="3" spans="1:26"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31" t="s">
        <v>54</v>
      </c>
      <c r="V3" s="32" t="s">
        <v>31</v>
      </c>
      <c r="W3" s="32" t="s">
        <v>71</v>
      </c>
      <c r="X3" s="62" t="s">
        <v>166</v>
      </c>
    </row>
    <row r="4" spans="1:26"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6" ht="96" x14ac:dyDescent="0.2">
      <c r="A5" s="35" t="s">
        <v>86</v>
      </c>
      <c r="B5" s="36" t="s">
        <v>87</v>
      </c>
      <c r="C5" s="37" t="s">
        <v>88</v>
      </c>
      <c r="D5" s="38" t="s">
        <v>89</v>
      </c>
      <c r="E5" s="35" t="s">
        <v>90</v>
      </c>
      <c r="F5" s="39"/>
      <c r="G5" s="39"/>
      <c r="H5" s="39"/>
      <c r="I5" s="39"/>
      <c r="J5" s="39"/>
      <c r="K5" s="38" t="s">
        <v>91</v>
      </c>
      <c r="L5" s="38" t="s">
        <v>92</v>
      </c>
      <c r="M5" s="40" t="s">
        <v>93</v>
      </c>
      <c r="N5" s="40" t="s">
        <v>94</v>
      </c>
      <c r="O5" s="38" t="s">
        <v>92</v>
      </c>
      <c r="P5" s="38" t="s">
        <v>95</v>
      </c>
      <c r="Q5" s="40" t="s">
        <v>96</v>
      </c>
      <c r="R5" s="68">
        <v>1</v>
      </c>
      <c r="S5" s="68">
        <v>1</v>
      </c>
      <c r="T5" s="68">
        <f>+U5/V5</f>
        <v>1.0374531835205993</v>
      </c>
      <c r="U5" s="69">
        <f>9+20+22.1+27+27.3+33+16.5+23+31.1+23+31+14</f>
        <v>277</v>
      </c>
      <c r="V5" s="69">
        <v>267</v>
      </c>
      <c r="W5" s="38" t="s">
        <v>97</v>
      </c>
    </row>
    <row r="6" spans="1:26" ht="72" x14ac:dyDescent="0.2">
      <c r="A6" s="35" t="s">
        <v>86</v>
      </c>
      <c r="B6" s="36" t="s">
        <v>87</v>
      </c>
      <c r="C6" s="37" t="s">
        <v>88</v>
      </c>
      <c r="D6" s="38" t="s">
        <v>89</v>
      </c>
      <c r="E6" s="35" t="s">
        <v>90</v>
      </c>
      <c r="F6" s="63">
        <v>905575</v>
      </c>
      <c r="G6" s="63">
        <v>905575</v>
      </c>
      <c r="H6" s="63">
        <v>884791</v>
      </c>
      <c r="I6" s="63">
        <v>884791</v>
      </c>
      <c r="J6" s="63">
        <v>884791</v>
      </c>
      <c r="K6" s="38" t="s">
        <v>91</v>
      </c>
      <c r="L6" s="38" t="s">
        <v>98</v>
      </c>
      <c r="M6" s="40" t="s">
        <v>99</v>
      </c>
      <c r="N6" s="40" t="s">
        <v>100</v>
      </c>
      <c r="O6" s="38" t="s">
        <v>98</v>
      </c>
      <c r="P6" s="38" t="s">
        <v>95</v>
      </c>
      <c r="Q6" s="40" t="s">
        <v>101</v>
      </c>
      <c r="R6" s="68">
        <v>1</v>
      </c>
      <c r="S6" s="68">
        <v>1</v>
      </c>
      <c r="T6" s="68">
        <f>+U6/V6</f>
        <v>1</v>
      </c>
      <c r="U6" s="69">
        <f>4.1+10+8.3+10+5.5+6+9.1+12+14+4</f>
        <v>83</v>
      </c>
      <c r="V6" s="69">
        <v>83</v>
      </c>
      <c r="W6" s="38" t="s">
        <v>97</v>
      </c>
      <c r="Y6" s="59"/>
      <c r="Z6" s="56"/>
    </row>
    <row r="7" spans="1:26" ht="60" x14ac:dyDescent="0.2">
      <c r="A7" s="35" t="s">
        <v>86</v>
      </c>
      <c r="B7" s="36" t="s">
        <v>87</v>
      </c>
      <c r="C7" s="37" t="s">
        <v>88</v>
      </c>
      <c r="D7" s="38" t="s">
        <v>89</v>
      </c>
      <c r="E7" s="35" t="s">
        <v>90</v>
      </c>
      <c r="F7" s="63">
        <v>1451510</v>
      </c>
      <c r="G7" s="63">
        <v>1451510</v>
      </c>
      <c r="H7" s="63">
        <v>1445151</v>
      </c>
      <c r="I7" s="63">
        <v>1445151</v>
      </c>
      <c r="J7" s="63">
        <v>1445151</v>
      </c>
      <c r="K7" s="38" t="s">
        <v>91</v>
      </c>
      <c r="L7" s="38" t="s">
        <v>98</v>
      </c>
      <c r="M7" s="40" t="s">
        <v>102</v>
      </c>
      <c r="N7" s="40" t="s">
        <v>103</v>
      </c>
      <c r="O7" s="38" t="s">
        <v>98</v>
      </c>
      <c r="P7" s="38" t="s">
        <v>95</v>
      </c>
      <c r="Q7" s="40" t="s">
        <v>104</v>
      </c>
      <c r="R7" s="68">
        <v>1</v>
      </c>
      <c r="S7" s="68">
        <v>1</v>
      </c>
      <c r="T7" s="68">
        <f t="shared" ref="T7" si="0">+U7/V7</f>
        <v>1.0857142857142856</v>
      </c>
      <c r="U7" s="69">
        <f>2+4+4+1+3+2+3+10+2+4+3</f>
        <v>38</v>
      </c>
      <c r="V7" s="69">
        <v>35</v>
      </c>
      <c r="W7" s="38" t="s">
        <v>97</v>
      </c>
      <c r="Y7" s="59"/>
      <c r="Z7" s="56"/>
    </row>
    <row r="8" spans="1:26" ht="60" x14ac:dyDescent="0.2">
      <c r="A8" s="35" t="s">
        <v>86</v>
      </c>
      <c r="B8" s="36" t="s">
        <v>87</v>
      </c>
      <c r="C8" s="37" t="s">
        <v>88</v>
      </c>
      <c r="D8" s="38" t="s">
        <v>89</v>
      </c>
      <c r="E8" s="35" t="s">
        <v>90</v>
      </c>
      <c r="F8" s="63">
        <v>1617655</v>
      </c>
      <c r="G8" s="63">
        <v>1617655</v>
      </c>
      <c r="H8" s="63">
        <v>1617626</v>
      </c>
      <c r="I8" s="63">
        <v>1617626</v>
      </c>
      <c r="J8" s="63">
        <v>1617626</v>
      </c>
      <c r="K8" s="38" t="s">
        <v>91</v>
      </c>
      <c r="L8" s="38" t="s">
        <v>98</v>
      </c>
      <c r="M8" s="40" t="s">
        <v>105</v>
      </c>
      <c r="N8" s="40" t="s">
        <v>106</v>
      </c>
      <c r="O8" s="38" t="s">
        <v>98</v>
      </c>
      <c r="P8" s="38" t="s">
        <v>95</v>
      </c>
      <c r="Q8" s="40" t="s">
        <v>107</v>
      </c>
      <c r="R8" s="68">
        <v>1</v>
      </c>
      <c r="S8" s="68">
        <v>1</v>
      </c>
      <c r="T8" s="68">
        <f t="shared" ref="T8:T11" si="1">+U8/V8</f>
        <v>1.0666666666666667</v>
      </c>
      <c r="U8" s="69">
        <f>5+15+12+9+13+19+6+8+8+5+8+4</f>
        <v>112</v>
      </c>
      <c r="V8" s="69">
        <v>105</v>
      </c>
      <c r="W8" s="38" t="s">
        <v>97</v>
      </c>
      <c r="Y8" s="59"/>
      <c r="Z8" s="56"/>
    </row>
    <row r="9" spans="1:26" ht="84" x14ac:dyDescent="0.2">
      <c r="A9" s="35" t="s">
        <v>86</v>
      </c>
      <c r="B9" s="36" t="s">
        <v>87</v>
      </c>
      <c r="C9" s="37" t="s">
        <v>88</v>
      </c>
      <c r="D9" s="38" t="s">
        <v>89</v>
      </c>
      <c r="E9" s="35" t="s">
        <v>90</v>
      </c>
      <c r="F9" s="63">
        <v>600265</v>
      </c>
      <c r="G9" s="63">
        <v>600265</v>
      </c>
      <c r="H9" s="63">
        <v>599905</v>
      </c>
      <c r="I9" s="63">
        <v>599905</v>
      </c>
      <c r="J9" s="63">
        <v>599905</v>
      </c>
      <c r="K9" s="38" t="s">
        <v>91</v>
      </c>
      <c r="L9" s="38" t="s">
        <v>98</v>
      </c>
      <c r="M9" s="40" t="s">
        <v>108</v>
      </c>
      <c r="N9" s="40" t="s">
        <v>109</v>
      </c>
      <c r="O9" s="38" t="s">
        <v>98</v>
      </c>
      <c r="P9" s="38" t="s">
        <v>95</v>
      </c>
      <c r="Q9" s="40" t="s">
        <v>110</v>
      </c>
      <c r="R9" s="68">
        <v>1</v>
      </c>
      <c r="S9" s="68">
        <v>1</v>
      </c>
      <c r="T9" s="68">
        <f t="shared" si="1"/>
        <v>1</v>
      </c>
      <c r="U9" s="69">
        <f>4+3+2+4+5+1+3+6+4+4+5+3</f>
        <v>44</v>
      </c>
      <c r="V9" s="69">
        <v>44</v>
      </c>
      <c r="W9" s="38" t="s">
        <v>97</v>
      </c>
      <c r="Y9" s="59"/>
      <c r="Z9" s="56"/>
    </row>
    <row r="10" spans="1:26" ht="108" x14ac:dyDescent="0.2">
      <c r="A10" s="35" t="s">
        <v>86</v>
      </c>
      <c r="B10" s="36" t="s">
        <v>87</v>
      </c>
      <c r="C10" s="37" t="s">
        <v>88</v>
      </c>
      <c r="D10" s="38" t="s">
        <v>89</v>
      </c>
      <c r="E10" s="35" t="s">
        <v>90</v>
      </c>
      <c r="F10" s="64"/>
      <c r="G10" s="64"/>
      <c r="H10" s="64"/>
      <c r="I10" s="64"/>
      <c r="J10" s="64"/>
      <c r="K10" s="41" t="s">
        <v>91</v>
      </c>
      <c r="L10" s="38" t="s">
        <v>92</v>
      </c>
      <c r="M10" s="42" t="s">
        <v>111</v>
      </c>
      <c r="N10" s="42" t="s">
        <v>112</v>
      </c>
      <c r="O10" s="38" t="s">
        <v>92</v>
      </c>
      <c r="P10" s="41" t="s">
        <v>95</v>
      </c>
      <c r="Q10" s="42" t="s">
        <v>113</v>
      </c>
      <c r="R10" s="70">
        <v>1</v>
      </c>
      <c r="S10" s="70">
        <v>1</v>
      </c>
      <c r="T10" s="70">
        <f t="shared" si="1"/>
        <v>1.0956923076923077</v>
      </c>
      <c r="U10" s="71">
        <f>4703+1737+1310+1577+2005+1636+1625+2465+2886+1422</f>
        <v>21366</v>
      </c>
      <c r="V10" s="71">
        <v>19500</v>
      </c>
      <c r="W10" s="41" t="s">
        <v>114</v>
      </c>
      <c r="Y10" s="59"/>
      <c r="Z10" s="56"/>
    </row>
    <row r="11" spans="1:26" ht="36" x14ac:dyDescent="0.2">
      <c r="A11" s="35" t="s">
        <v>86</v>
      </c>
      <c r="B11" s="36" t="s">
        <v>87</v>
      </c>
      <c r="C11" s="37" t="s">
        <v>88</v>
      </c>
      <c r="D11" s="38" t="s">
        <v>89</v>
      </c>
      <c r="E11" s="35" t="s">
        <v>90</v>
      </c>
      <c r="F11" s="63">
        <v>300000</v>
      </c>
      <c r="G11" s="63">
        <v>300000</v>
      </c>
      <c r="H11" s="63">
        <v>289960</v>
      </c>
      <c r="I11" s="63">
        <v>289960</v>
      </c>
      <c r="J11" s="63">
        <v>289960</v>
      </c>
      <c r="K11" s="41" t="s">
        <v>91</v>
      </c>
      <c r="L11" s="38" t="s">
        <v>98</v>
      </c>
      <c r="M11" s="42" t="s">
        <v>115</v>
      </c>
      <c r="N11" s="42" t="s">
        <v>116</v>
      </c>
      <c r="O11" s="38" t="s">
        <v>98</v>
      </c>
      <c r="P11" s="41" t="s">
        <v>117</v>
      </c>
      <c r="Q11" s="42" t="s">
        <v>118</v>
      </c>
      <c r="R11" s="70">
        <v>1</v>
      </c>
      <c r="S11" s="70">
        <v>1</v>
      </c>
      <c r="T11" s="70">
        <f t="shared" si="1"/>
        <v>1</v>
      </c>
      <c r="U11" s="71">
        <f>1+1+1+1</f>
        <v>4</v>
      </c>
      <c r="V11" s="71">
        <v>4</v>
      </c>
      <c r="W11" s="41" t="s">
        <v>119</v>
      </c>
      <c r="Y11" s="59"/>
      <c r="Z11" s="56"/>
    </row>
    <row r="12" spans="1:26" ht="36" x14ac:dyDescent="0.2">
      <c r="A12" s="35" t="s">
        <v>86</v>
      </c>
      <c r="B12" s="36" t="s">
        <v>87</v>
      </c>
      <c r="C12" s="37" t="s">
        <v>120</v>
      </c>
      <c r="D12" s="38" t="s">
        <v>89</v>
      </c>
      <c r="E12" s="35" t="s">
        <v>90</v>
      </c>
      <c r="F12" s="64"/>
      <c r="G12" s="64"/>
      <c r="H12" s="64"/>
      <c r="I12" s="64"/>
      <c r="J12" s="64"/>
      <c r="K12" s="41" t="s">
        <v>91</v>
      </c>
      <c r="L12" s="41" t="s">
        <v>92</v>
      </c>
      <c r="M12" s="65" t="s">
        <v>121</v>
      </c>
      <c r="N12" s="43" t="s">
        <v>122</v>
      </c>
      <c r="O12" s="41" t="s">
        <v>92</v>
      </c>
      <c r="P12" s="41" t="s">
        <v>123</v>
      </c>
      <c r="Q12" s="43" t="s">
        <v>124</v>
      </c>
      <c r="R12" s="70">
        <v>1</v>
      </c>
      <c r="S12" s="70">
        <v>1</v>
      </c>
      <c r="T12" s="70">
        <f>+U12/X12</f>
        <v>1.0966981132075471</v>
      </c>
      <c r="U12" s="71">
        <f>1424+623+232+17982+351+5+1294+600+1059+880+981+1539</f>
        <v>26970</v>
      </c>
      <c r="V12" s="71">
        <v>17505</v>
      </c>
      <c r="W12" s="41" t="s">
        <v>125</v>
      </c>
      <c r="X12" s="60">
        <v>24592</v>
      </c>
      <c r="Y12" s="61"/>
      <c r="Z12" s="56"/>
    </row>
    <row r="13" spans="1:26" ht="48" x14ac:dyDescent="0.2">
      <c r="A13" s="35" t="s">
        <v>86</v>
      </c>
      <c r="B13" s="36" t="s">
        <v>87</v>
      </c>
      <c r="C13" s="37" t="s">
        <v>120</v>
      </c>
      <c r="D13" s="38" t="s">
        <v>89</v>
      </c>
      <c r="E13" s="35" t="s">
        <v>90</v>
      </c>
      <c r="F13" s="64">
        <v>1089070</v>
      </c>
      <c r="G13" s="64">
        <f>1119070-30000</f>
        <v>1089070</v>
      </c>
      <c r="H13" s="72">
        <v>1087530</v>
      </c>
      <c r="I13" s="72">
        <v>1087530</v>
      </c>
      <c r="J13" s="72">
        <v>1087530</v>
      </c>
      <c r="K13" s="38" t="s">
        <v>91</v>
      </c>
      <c r="L13" s="38" t="s">
        <v>98</v>
      </c>
      <c r="M13" s="66" t="s">
        <v>126</v>
      </c>
      <c r="N13" s="44" t="s">
        <v>127</v>
      </c>
      <c r="O13" s="38" t="s">
        <v>98</v>
      </c>
      <c r="P13" s="38" t="s">
        <v>128</v>
      </c>
      <c r="Q13" s="44" t="s">
        <v>104</v>
      </c>
      <c r="R13" s="70">
        <v>1</v>
      </c>
      <c r="S13" s="70">
        <v>1</v>
      </c>
      <c r="T13" s="68">
        <f>+U13/V13</f>
        <v>1.0714285714285714</v>
      </c>
      <c r="U13" s="71">
        <f>10+1+3+7+4+12+3+6+3+8+3</f>
        <v>60</v>
      </c>
      <c r="V13" s="69">
        <v>56</v>
      </c>
      <c r="W13" s="38" t="s">
        <v>97</v>
      </c>
      <c r="Y13" s="59"/>
      <c r="Z13" s="56"/>
    </row>
    <row r="14" spans="1:26" ht="72" x14ac:dyDescent="0.2">
      <c r="A14" s="35" t="s">
        <v>86</v>
      </c>
      <c r="B14" s="36" t="s">
        <v>87</v>
      </c>
      <c r="C14" s="37" t="s">
        <v>120</v>
      </c>
      <c r="D14" s="38" t="s">
        <v>89</v>
      </c>
      <c r="E14" s="35" t="s">
        <v>90</v>
      </c>
      <c r="F14" s="64">
        <v>380180</v>
      </c>
      <c r="G14" s="64">
        <v>380180</v>
      </c>
      <c r="H14" s="64">
        <v>292278</v>
      </c>
      <c r="I14" s="64">
        <v>292278</v>
      </c>
      <c r="J14" s="64">
        <v>292278</v>
      </c>
      <c r="K14" s="38" t="s">
        <v>91</v>
      </c>
      <c r="L14" s="38" t="s">
        <v>98</v>
      </c>
      <c r="M14" s="66" t="s">
        <v>129</v>
      </c>
      <c r="N14" s="44" t="s">
        <v>130</v>
      </c>
      <c r="O14" s="38" t="s">
        <v>98</v>
      </c>
      <c r="P14" s="38" t="s">
        <v>131</v>
      </c>
      <c r="Q14" s="44" t="s">
        <v>132</v>
      </c>
      <c r="R14" s="70">
        <v>1</v>
      </c>
      <c r="S14" s="70">
        <v>1</v>
      </c>
      <c r="T14" s="68">
        <f>+U14/V14</f>
        <v>1</v>
      </c>
      <c r="U14" s="71">
        <v>5</v>
      </c>
      <c r="V14" s="69">
        <v>5</v>
      </c>
      <c r="W14" s="38" t="s">
        <v>133</v>
      </c>
      <c r="Y14" s="59"/>
      <c r="Z14" s="56"/>
    </row>
    <row r="15" spans="1:26" ht="84" x14ac:dyDescent="0.2">
      <c r="A15" s="35" t="s">
        <v>86</v>
      </c>
      <c r="B15" s="36" t="s">
        <v>87</v>
      </c>
      <c r="C15" s="37" t="s">
        <v>120</v>
      </c>
      <c r="D15" s="38" t="s">
        <v>89</v>
      </c>
      <c r="E15" s="35" t="s">
        <v>90</v>
      </c>
      <c r="F15" s="64"/>
      <c r="G15" s="64"/>
      <c r="H15" s="64"/>
      <c r="I15" s="64"/>
      <c r="J15" s="64"/>
      <c r="K15" s="38" t="s">
        <v>91</v>
      </c>
      <c r="L15" s="38" t="s">
        <v>92</v>
      </c>
      <c r="M15" s="66" t="s">
        <v>134</v>
      </c>
      <c r="N15" s="44" t="s">
        <v>122</v>
      </c>
      <c r="O15" s="38" t="s">
        <v>92</v>
      </c>
      <c r="P15" s="38" t="s">
        <v>135</v>
      </c>
      <c r="Q15" s="44" t="s">
        <v>136</v>
      </c>
      <c r="R15" s="68">
        <v>1</v>
      </c>
      <c r="S15" s="68">
        <v>1</v>
      </c>
      <c r="T15" s="68">
        <f>+U15/X15</f>
        <v>1.0975609756097562</v>
      </c>
      <c r="U15" s="69">
        <f>561+4023+4545+6079+3236+4522+4516+5283+3816+4517+3910+4762</f>
        <v>49770</v>
      </c>
      <c r="V15" s="69">
        <v>45005</v>
      </c>
      <c r="W15" s="38" t="s">
        <v>125</v>
      </c>
      <c r="X15">
        <v>45346</v>
      </c>
      <c r="Y15" s="55"/>
      <c r="Z15" s="56"/>
    </row>
    <row r="16" spans="1:26" ht="60" x14ac:dyDescent="0.2">
      <c r="A16" s="35" t="s">
        <v>86</v>
      </c>
      <c r="B16" s="36" t="s">
        <v>87</v>
      </c>
      <c r="C16" s="37" t="s">
        <v>120</v>
      </c>
      <c r="D16" s="38" t="s">
        <v>89</v>
      </c>
      <c r="E16" s="35" t="s">
        <v>90</v>
      </c>
      <c r="F16" s="64">
        <v>207405</v>
      </c>
      <c r="G16" s="64">
        <v>207405</v>
      </c>
      <c r="H16" s="64">
        <v>201261</v>
      </c>
      <c r="I16" s="64">
        <v>201261</v>
      </c>
      <c r="J16" s="64">
        <v>201261</v>
      </c>
      <c r="K16" s="38" t="s">
        <v>91</v>
      </c>
      <c r="L16" s="38" t="s">
        <v>98</v>
      </c>
      <c r="M16" s="66" t="s">
        <v>137</v>
      </c>
      <c r="N16" s="44" t="s">
        <v>138</v>
      </c>
      <c r="O16" s="38" t="s">
        <v>98</v>
      </c>
      <c r="P16" s="38" t="s">
        <v>139</v>
      </c>
      <c r="Q16" s="44" t="s">
        <v>140</v>
      </c>
      <c r="R16" s="68">
        <v>1</v>
      </c>
      <c r="S16" s="68">
        <v>1</v>
      </c>
      <c r="T16" s="68">
        <f>+U16/V16</f>
        <v>1</v>
      </c>
      <c r="U16" s="69">
        <f>1+2+1+2+2+1</f>
        <v>9</v>
      </c>
      <c r="V16" s="69">
        <v>9</v>
      </c>
      <c r="W16" s="38" t="s">
        <v>141</v>
      </c>
      <c r="Y16" s="59"/>
      <c r="Z16" s="56"/>
    </row>
    <row r="17" spans="1:26" ht="60" x14ac:dyDescent="0.2">
      <c r="A17" s="35" t="s">
        <v>86</v>
      </c>
      <c r="B17" s="36" t="s">
        <v>87</v>
      </c>
      <c r="C17" s="37" t="s">
        <v>120</v>
      </c>
      <c r="D17" s="38" t="s">
        <v>89</v>
      </c>
      <c r="E17" s="35" t="s">
        <v>90</v>
      </c>
      <c r="F17" s="64">
        <v>1013910</v>
      </c>
      <c r="G17" s="64">
        <v>1013910</v>
      </c>
      <c r="H17" s="64">
        <v>991476</v>
      </c>
      <c r="I17" s="64">
        <v>990135</v>
      </c>
      <c r="J17" s="64">
        <v>990135</v>
      </c>
      <c r="K17" s="38" t="s">
        <v>91</v>
      </c>
      <c r="L17" s="38" t="s">
        <v>98</v>
      </c>
      <c r="M17" s="66" t="s">
        <v>142</v>
      </c>
      <c r="N17" s="44" t="s">
        <v>143</v>
      </c>
      <c r="O17" s="38" t="s">
        <v>98</v>
      </c>
      <c r="P17" s="38" t="s">
        <v>144</v>
      </c>
      <c r="Q17" s="44" t="s">
        <v>145</v>
      </c>
      <c r="R17" s="68">
        <v>1</v>
      </c>
      <c r="S17" s="68">
        <v>1</v>
      </c>
      <c r="T17" s="68">
        <f>+U17/V17</f>
        <v>1.0141509433962264</v>
      </c>
      <c r="U17" s="69">
        <f>79+2+14+5+9+10+73+10+3+6+4</f>
        <v>215</v>
      </c>
      <c r="V17" s="69">
        <v>212</v>
      </c>
      <c r="W17" s="38" t="s">
        <v>97</v>
      </c>
      <c r="Y17" s="59"/>
      <c r="Z17" s="56"/>
    </row>
    <row r="18" spans="1:26" ht="48" x14ac:dyDescent="0.2">
      <c r="A18" s="35" t="s">
        <v>86</v>
      </c>
      <c r="B18" s="36" t="s">
        <v>87</v>
      </c>
      <c r="C18" s="37" t="s">
        <v>120</v>
      </c>
      <c r="D18" s="38" t="s">
        <v>89</v>
      </c>
      <c r="E18" s="35" t="s">
        <v>90</v>
      </c>
      <c r="F18" s="64">
        <v>350000</v>
      </c>
      <c r="G18" s="64">
        <v>350000</v>
      </c>
      <c r="H18" s="64">
        <v>350000</v>
      </c>
      <c r="I18" s="64">
        <v>350000</v>
      </c>
      <c r="J18" s="64">
        <v>350000</v>
      </c>
      <c r="K18" s="38" t="s">
        <v>91</v>
      </c>
      <c r="L18" s="38" t="s">
        <v>98</v>
      </c>
      <c r="M18" s="58" t="s">
        <v>158</v>
      </c>
      <c r="N18" s="58" t="s">
        <v>159</v>
      </c>
      <c r="O18" s="38" t="s">
        <v>98</v>
      </c>
      <c r="P18" s="6" t="s">
        <v>162</v>
      </c>
      <c r="Q18" s="44" t="s">
        <v>164</v>
      </c>
      <c r="R18" s="68">
        <v>1</v>
      </c>
      <c r="S18" s="68">
        <v>1</v>
      </c>
      <c r="T18" s="68">
        <f t="shared" ref="T18:T19" si="2">+U18/V18</f>
        <v>1.0208333333333333</v>
      </c>
      <c r="U18" s="69">
        <f>1+4+4+4+5+4+6+4+4+5+4+4</f>
        <v>49</v>
      </c>
      <c r="V18" s="69">
        <v>48</v>
      </c>
      <c r="W18" s="38" t="s">
        <v>97</v>
      </c>
      <c r="Y18" s="59"/>
      <c r="Z18" s="56"/>
    </row>
    <row r="19" spans="1:26" ht="60" x14ac:dyDescent="0.2">
      <c r="A19" s="35" t="s">
        <v>86</v>
      </c>
      <c r="B19" s="36" t="s">
        <v>87</v>
      </c>
      <c r="C19" s="37" t="s">
        <v>120</v>
      </c>
      <c r="D19" s="38" t="s">
        <v>89</v>
      </c>
      <c r="E19" s="35" t="s">
        <v>90</v>
      </c>
      <c r="F19" s="64">
        <v>360620</v>
      </c>
      <c r="G19" s="64">
        <v>360620</v>
      </c>
      <c r="H19" s="64">
        <v>360620</v>
      </c>
      <c r="I19" s="64">
        <v>360620</v>
      </c>
      <c r="J19" s="64">
        <v>360620</v>
      </c>
      <c r="K19" s="38" t="s">
        <v>91</v>
      </c>
      <c r="L19" s="38" t="s">
        <v>98</v>
      </c>
      <c r="M19" s="67" t="s">
        <v>160</v>
      </c>
      <c r="N19" s="58" t="s">
        <v>161</v>
      </c>
      <c r="O19" s="38" t="s">
        <v>98</v>
      </c>
      <c r="P19" s="6" t="s">
        <v>163</v>
      </c>
      <c r="Q19" s="44" t="s">
        <v>165</v>
      </c>
      <c r="R19" s="68">
        <v>1</v>
      </c>
      <c r="S19" s="68">
        <v>1</v>
      </c>
      <c r="T19" s="68">
        <f t="shared" si="2"/>
        <v>1.05</v>
      </c>
      <c r="U19" s="69">
        <f>4+5+6+2+5+6+3+3+3+5</f>
        <v>42</v>
      </c>
      <c r="V19" s="69">
        <v>40</v>
      </c>
      <c r="W19" s="38" t="s">
        <v>97</v>
      </c>
      <c r="Y19" s="59"/>
      <c r="Z19" s="56"/>
    </row>
    <row r="20" spans="1:26" ht="36" x14ac:dyDescent="0.2">
      <c r="A20" s="35" t="s">
        <v>86</v>
      </c>
      <c r="B20" s="36" t="s">
        <v>87</v>
      </c>
      <c r="C20" s="37" t="s">
        <v>146</v>
      </c>
      <c r="D20" s="38" t="s">
        <v>89</v>
      </c>
      <c r="E20" s="35" t="s">
        <v>90</v>
      </c>
      <c r="F20" s="64">
        <v>6500000</v>
      </c>
      <c r="G20" s="64">
        <v>6500000</v>
      </c>
      <c r="H20" s="64">
        <v>6500000</v>
      </c>
      <c r="I20" s="64">
        <v>6500000</v>
      </c>
      <c r="J20" s="64">
        <v>6500000</v>
      </c>
      <c r="K20" s="38" t="s">
        <v>91</v>
      </c>
      <c r="L20" s="38" t="s">
        <v>98</v>
      </c>
      <c r="M20" s="66" t="s">
        <v>147</v>
      </c>
      <c r="N20" s="44" t="s">
        <v>148</v>
      </c>
      <c r="O20" s="38" t="s">
        <v>98</v>
      </c>
      <c r="P20" s="38" t="s">
        <v>149</v>
      </c>
      <c r="Q20" s="44" t="s">
        <v>150</v>
      </c>
      <c r="R20" s="68">
        <v>1</v>
      </c>
      <c r="S20" s="68">
        <v>1</v>
      </c>
      <c r="T20" s="68">
        <f t="shared" ref="T20" si="3">+U20/V20</f>
        <v>1</v>
      </c>
      <c r="U20" s="69">
        <v>1</v>
      </c>
      <c r="V20" s="69">
        <v>1</v>
      </c>
      <c r="W20" s="38" t="s">
        <v>151</v>
      </c>
      <c r="Y20" s="55"/>
      <c r="Z20" s="56"/>
    </row>
    <row r="21" spans="1:26" ht="36" x14ac:dyDescent="0.2">
      <c r="A21" s="35" t="s">
        <v>86</v>
      </c>
      <c r="B21" s="36" t="s">
        <v>87</v>
      </c>
      <c r="C21" s="37" t="s">
        <v>146</v>
      </c>
      <c r="D21" s="38" t="s">
        <v>89</v>
      </c>
      <c r="E21" s="35" t="s">
        <v>90</v>
      </c>
      <c r="F21" s="64">
        <v>5750000</v>
      </c>
      <c r="G21" s="64">
        <v>5750000</v>
      </c>
      <c r="H21" s="64">
        <v>5749550</v>
      </c>
      <c r="I21" s="64">
        <v>5691975</v>
      </c>
      <c r="J21" s="64">
        <v>5691975</v>
      </c>
      <c r="K21" s="38" t="s">
        <v>91</v>
      </c>
      <c r="L21" s="38" t="s">
        <v>98</v>
      </c>
      <c r="M21" s="66" t="s">
        <v>152</v>
      </c>
      <c r="N21" s="44" t="s">
        <v>153</v>
      </c>
      <c r="O21" s="38" t="s">
        <v>98</v>
      </c>
      <c r="P21" s="38" t="s">
        <v>154</v>
      </c>
      <c r="Q21" s="44" t="s">
        <v>155</v>
      </c>
      <c r="R21" s="68">
        <v>1</v>
      </c>
      <c r="S21" s="68">
        <v>1</v>
      </c>
      <c r="T21" s="68">
        <f>+U21/V21</f>
        <v>1</v>
      </c>
      <c r="U21" s="69">
        <v>2</v>
      </c>
      <c r="V21" s="69">
        <v>2</v>
      </c>
      <c r="W21" s="38" t="s">
        <v>156</v>
      </c>
      <c r="Y21" s="55"/>
      <c r="Z21" s="56"/>
    </row>
    <row r="22" spans="1:26" x14ac:dyDescent="0.2">
      <c r="A22" s="45"/>
      <c r="B22" s="46"/>
      <c r="C22" s="46"/>
      <c r="D22" s="47"/>
      <c r="E22" s="48"/>
      <c r="F22" s="47"/>
      <c r="G22" s="47"/>
      <c r="H22" s="47"/>
      <c r="I22" s="47"/>
      <c r="J22" s="47"/>
      <c r="Y22" s="56"/>
      <c r="Z22" s="56"/>
    </row>
    <row r="23" spans="1:26" x14ac:dyDescent="0.2">
      <c r="A23" s="50"/>
      <c r="B23" s="50"/>
      <c r="C23" s="46"/>
      <c r="D23" s="51"/>
      <c r="E23" s="52"/>
      <c r="F23" s="47"/>
      <c r="G23" s="47"/>
      <c r="H23" s="47"/>
      <c r="I23" s="47"/>
      <c r="J23" s="47"/>
      <c r="M23" s="45" t="s">
        <v>157</v>
      </c>
      <c r="N23" s="46"/>
      <c r="O23" s="46"/>
      <c r="P23" s="47"/>
      <c r="R23" s="47"/>
      <c r="S23" s="53"/>
      <c r="Y23" s="57"/>
      <c r="Z23" s="56"/>
    </row>
    <row r="24" spans="1:26" x14ac:dyDescent="0.2">
      <c r="A24" s="10"/>
      <c r="B24" s="11"/>
      <c r="C24" s="10"/>
      <c r="D24" s="10"/>
      <c r="E24" s="11"/>
      <c r="F24" s="11"/>
      <c r="G24" s="11"/>
      <c r="H24" s="11"/>
      <c r="I24" s="11"/>
      <c r="J24" s="11"/>
      <c r="K24" s="11"/>
      <c r="L24" s="11"/>
      <c r="Z24" s="56"/>
    </row>
    <row r="25" spans="1:26" x14ac:dyDescent="0.2">
      <c r="A25" s="10"/>
      <c r="B25" s="11"/>
      <c r="C25" s="10"/>
      <c r="D25" s="10"/>
      <c r="E25" s="11"/>
      <c r="F25" s="11"/>
      <c r="G25" s="11"/>
      <c r="H25" s="11"/>
      <c r="I25" s="54"/>
      <c r="J25" s="11"/>
      <c r="K25" s="11"/>
      <c r="L25" s="11"/>
      <c r="Z25" s="56"/>
    </row>
    <row r="26" spans="1:26" x14ac:dyDescent="0.2">
      <c r="A26" s="10"/>
      <c r="B26" s="11"/>
      <c r="C26" s="10"/>
      <c r="D26" s="10"/>
      <c r="E26" s="11"/>
      <c r="F26" s="11"/>
      <c r="G26" s="54"/>
      <c r="H26" s="11"/>
      <c r="I26" s="11"/>
      <c r="J26" s="54"/>
      <c r="K26" s="11"/>
      <c r="L26" s="11"/>
      <c r="Z26" s="56"/>
    </row>
    <row r="27" spans="1:26" x14ac:dyDescent="0.2">
      <c r="A27" s="10"/>
      <c r="B27" s="11"/>
      <c r="C27" s="10"/>
      <c r="D27" s="10"/>
      <c r="E27" s="11"/>
      <c r="F27" s="11"/>
      <c r="G27" s="11"/>
      <c r="H27" s="11"/>
      <c r="I27" s="11"/>
      <c r="J27" s="11"/>
      <c r="K27" s="11"/>
      <c r="L27" s="11"/>
    </row>
    <row r="28" spans="1:26" x14ac:dyDescent="0.2">
      <c r="C28"/>
      <c r="D28"/>
      <c r="G28" s="49"/>
    </row>
    <row r="29" spans="1:26" x14ac:dyDescent="0.2">
      <c r="C29"/>
      <c r="D29"/>
    </row>
    <row r="30" spans="1:26" x14ac:dyDescent="0.2">
      <c r="C30"/>
      <c r="D30"/>
      <c r="G30" s="49"/>
    </row>
    <row r="31" spans="1:26" x14ac:dyDescent="0.2">
      <c r="C31"/>
      <c r="D31"/>
    </row>
    <row r="32" spans="1:26" x14ac:dyDescent="0.2">
      <c r="C32"/>
      <c r="D32"/>
      <c r="G32" s="49"/>
    </row>
    <row r="33" spans="3:4" x14ac:dyDescent="0.2">
      <c r="C33"/>
      <c r="D33"/>
    </row>
    <row r="34" spans="3:4" x14ac:dyDescent="0.2">
      <c r="C34"/>
      <c r="D34"/>
    </row>
    <row r="35" spans="3:4" x14ac:dyDescent="0.2">
      <c r="C35"/>
      <c r="D35"/>
    </row>
    <row r="36" spans="3:4" x14ac:dyDescent="0.2">
      <c r="C36"/>
      <c r="D36"/>
    </row>
  </sheetData>
  <pageMargins left="0.7" right="0.7" top="0.75" bottom="0.75" header="0.3" footer="0.3"/>
  <pageSetup orientation="portrait" r:id="rId1"/>
  <ignoredErrors>
    <ignoredError sqref="T6:V2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metadata/propertie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2017-03-30T22:24:32Z</cp:lastPrinted>
  <dcterms:created xsi:type="dcterms:W3CDTF">2014-10-22T05:35:08Z</dcterms:created>
  <dcterms:modified xsi:type="dcterms:W3CDTF">2025-01-16T17:40:27Z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